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rhuskommune.sharepoint.com/teams/Intelligentfldestyring-FleetOptimiserInternAAK/Delte dokumenter/FleetOptimiser Intern AAK/Intropakke andre myndigheder/"/>
    </mc:Choice>
  </mc:AlternateContent>
  <xr:revisionPtr revIDLastSave="22" documentId="8_{D0E81D29-57A4-4458-A01B-7CAAF635229E}" xr6:coauthVersionLast="47" xr6:coauthVersionMax="47" xr10:uidLastSave="{0722E7A1-1627-4347-9177-0F5C389970D3}"/>
  <bookViews>
    <workbookView xWindow="-110" yWindow="-110" windowWidth="19420" windowHeight="10300" xr2:uid="{2C0AE8AB-5616-4ABF-8DB9-C0D7A6DB7CFE}"/>
  </bookViews>
  <sheets>
    <sheet name="BC kommune " sheetId="2" r:id="rId1"/>
    <sheet name="Prismodel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2" l="1"/>
  <c r="M22" i="2" s="1"/>
  <c r="C25" i="2"/>
  <c r="M30" i="2"/>
  <c r="M28" i="2"/>
  <c r="M27" i="2"/>
  <c r="M26" i="2"/>
  <c r="M15" i="2" a="1"/>
  <c r="M15" i="2" s="1"/>
  <c r="M29" i="2"/>
  <c r="M18" i="2" a="1"/>
  <c r="M18" i="2" s="1"/>
  <c r="M17" i="2" a="1"/>
  <c r="M17" i="2" s="1"/>
  <c r="M16" i="2" a="1"/>
  <c r="M16" i="2" s="1"/>
  <c r="L8" i="6" l="1"/>
  <c r="K8" i="6"/>
  <c r="J8" i="6"/>
  <c r="I8" i="6"/>
  <c r="H8" i="6"/>
  <c r="M31" i="2"/>
  <c r="G21" i="2" l="1"/>
  <c r="I21" i="2"/>
  <c r="M25" i="2"/>
  <c r="M32" i="2"/>
  <c r="M21" i="2" l="1"/>
  <c r="M23" i="2" l="1"/>
  <c r="M34" i="2"/>
  <c r="P3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<sst xmlns="http://schemas.openxmlformats.org/spreadsheetml/2006/main" count="78" uniqueCount="52">
  <si>
    <t>Estimat omkostninger til drift af Flådestyringssystem og FleetOptimiser</t>
  </si>
  <si>
    <t>Udgifter abonnement flådestyring, ekskl. moms</t>
  </si>
  <si>
    <t>Parametre drift af én bil</t>
  </si>
  <si>
    <t>Abonnement pr. køretøj pr. år</t>
  </si>
  <si>
    <t>Leasingomkostninger pr. måned</t>
  </si>
  <si>
    <t>kr.</t>
  </si>
  <si>
    <t>Antal køretøjer</t>
  </si>
  <si>
    <t>Antal km/år (gns.)</t>
  </si>
  <si>
    <t>km</t>
  </si>
  <si>
    <t>Brændstofforbrug (gns.)</t>
  </si>
  <si>
    <t>km/L</t>
  </si>
  <si>
    <t>Udgifter brændstof</t>
  </si>
  <si>
    <t>kr./L</t>
  </si>
  <si>
    <t>Wh/km</t>
  </si>
  <si>
    <t>Udgifter strøm pr. kWh</t>
  </si>
  <si>
    <t>kr./kWh</t>
  </si>
  <si>
    <t>Værdisætning CO2 (klimaafgift)</t>
  </si>
  <si>
    <t>kr./Ton</t>
  </si>
  <si>
    <t>Hosting og consumption</t>
  </si>
  <si>
    <t>Flådestyringssytem pr. år ekskl. moms</t>
  </si>
  <si>
    <t>X</t>
  </si>
  <si>
    <t>køretøjer</t>
  </si>
  <si>
    <t>SUM</t>
  </si>
  <si>
    <t>Omkostninger pr. køretøj/år flådestyring og FleetOptimiser</t>
  </si>
  <si>
    <t xml:space="preserve">Drift af én bil, pr. år v. </t>
  </si>
  <si>
    <t>km/år ekskl. moms</t>
  </si>
  <si>
    <t>Leasingomkostninger</t>
  </si>
  <si>
    <t>Serviceomkostninger</t>
  </si>
  <si>
    <t>Forsikring</t>
  </si>
  <si>
    <t>Udgifter el</t>
  </si>
  <si>
    <t>CO2 klimaafgift</t>
  </si>
  <si>
    <t>biler</t>
  </si>
  <si>
    <t>≈</t>
  </si>
  <si>
    <t>af flåden</t>
  </si>
  <si>
    <t>Trin</t>
  </si>
  <si>
    <t>Antal aktive køretøjer</t>
  </si>
  <si>
    <t>Fra</t>
  </si>
  <si>
    <t>Til</t>
  </si>
  <si>
    <t>Drift FleetOptimiser udgifter pr. år ekskl. moms</t>
  </si>
  <si>
    <t>Supportaftale (support, SLA, rapportering mv.)</t>
  </si>
  <si>
    <t>Vedligehold, GDPR og compliance</t>
  </si>
  <si>
    <t>Samlet i kr. ekskl. moms</t>
  </si>
  <si>
    <t>Drift af FleetOptimiser - samlet ekskl. moms</t>
  </si>
  <si>
    <t>Support, timer á 1.000 kr. ekskl. moms</t>
  </si>
  <si>
    <t>Antal biler der skal udfases pr. år for omkostningsneutralitet (break even)</t>
  </si>
  <si>
    <t>Serviceomkostninger pr. måned</t>
  </si>
  <si>
    <t>Grøn ejerafgift pr. halvår</t>
  </si>
  <si>
    <t>Forsikring pr. år</t>
  </si>
  <si>
    <t>Strømforbrug pr. bil/km (gns.)</t>
  </si>
  <si>
    <t>Grøn ejerafgift</t>
  </si>
  <si>
    <t>Opstart på FleetOptimiser (engangsbeløb)</t>
  </si>
  <si>
    <t xml:space="preserve">Integration flådestyringssystem og KOMBIT SSO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</si>
</sst>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0.0"/>
    <numFmt numFmtId="165" formatCode="0.0%"/>
    <numFmt numFmtId="166" formatCode="_-* #,##0.00\ [$kr.-406]_-;\-* #,##0.00\ [$kr.-406]_-;_-* &quot;-&quot;??\ [$kr.-406]_-;_-@_-"/>
    <numFmt numFmtId="167" formatCode="#,##0.00_ ;\-#,##0.00\ "/>
    <numFmt numFmtId="168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sz val="3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8">
    <xf numFmtId="0" fontId="0" fillId="0" borderId="0" xfId="0"/>
    <xf numFmtId="43" fontId="0" fillId="0" borderId="0" xfId="1" applyFont="1" applyBorder="1"/>
    <xf numFmtId="43" fontId="0" fillId="0" borderId="0" xfId="1" applyFont="1" applyFill="1" applyBorder="1"/>
    <xf numFmtId="0" fontId="2" fillId="0" borderId="0" xfId="0" applyFont="1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43" fontId="4" fillId="0" borderId="0" xfId="1" applyFont="1" applyBorder="1"/>
    <xf numFmtId="0" fontId="4" fillId="0" borderId="0" xfId="0" applyFont="1"/>
    <xf numFmtId="43" fontId="4" fillId="0" borderId="0" xfId="0" applyNumberFormat="1" applyFont="1"/>
    <xf numFmtId="0" fontId="6" fillId="0" borderId="0" xfId="0" applyFont="1"/>
    <xf numFmtId="0" fontId="6" fillId="0" borderId="2" xfId="0" applyFont="1" applyBorder="1"/>
    <xf numFmtId="43" fontId="6" fillId="0" borderId="2" xfId="1" applyFont="1" applyBorder="1"/>
    <xf numFmtId="0" fontId="6" fillId="0" borderId="3" xfId="0" applyFont="1" applyBorder="1"/>
    <xf numFmtId="43" fontId="6" fillId="0" borderId="0" xfId="1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0" xfId="0" applyFont="1" applyBorder="1"/>
    <xf numFmtId="0" fontId="6" fillId="0" borderId="11" xfId="0" applyFont="1" applyBorder="1"/>
    <xf numFmtId="43" fontId="6" fillId="0" borderId="2" xfId="1" applyFont="1" applyFill="1" applyBorder="1"/>
    <xf numFmtId="43" fontId="6" fillId="0" borderId="0" xfId="1" applyFont="1" applyFill="1" applyBorder="1"/>
    <xf numFmtId="16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165" fontId="6" fillId="0" borderId="0" xfId="2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166" fontId="6" fillId="0" borderId="10" xfId="0" applyNumberFormat="1" applyFont="1" applyBorder="1"/>
    <xf numFmtId="43" fontId="6" fillId="0" borderId="10" xfId="1" applyFont="1" applyFill="1" applyBorder="1"/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166" fontId="6" fillId="0" borderId="10" xfId="0" applyNumberFormat="1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66" fontId="6" fillId="3" borderId="5" xfId="3" applyNumberFormat="1" applyFont="1" applyFill="1" applyBorder="1" applyAlignment="1"/>
    <xf numFmtId="0" fontId="6" fillId="0" borderId="6" xfId="0" applyFont="1" applyBorder="1" applyAlignment="1">
      <alignment horizontal="left"/>
    </xf>
    <xf numFmtId="0" fontId="6" fillId="3" borderId="8" xfId="0" applyFont="1" applyFill="1" applyBorder="1" applyAlignment="1">
      <alignment horizontal="right"/>
    </xf>
    <xf numFmtId="0" fontId="6" fillId="0" borderId="10" xfId="0" applyFont="1" applyBorder="1" applyAlignment="1">
      <alignment horizontal="center"/>
    </xf>
    <xf numFmtId="43" fontId="5" fillId="0" borderId="0" xfId="0" applyNumberFormat="1" applyFont="1"/>
    <xf numFmtId="0" fontId="6" fillId="0" borderId="0" xfId="0" applyFont="1" applyAlignment="1">
      <alignment horizontal="right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/>
    <xf numFmtId="0" fontId="6" fillId="3" borderId="0" xfId="0" applyFont="1" applyFill="1"/>
    <xf numFmtId="0" fontId="6" fillId="0" borderId="6" xfId="0" applyFont="1" applyBorder="1"/>
    <xf numFmtId="0" fontId="6" fillId="0" borderId="7" xfId="0" applyFont="1" applyBorder="1" applyAlignment="1">
      <alignment horizontal="left"/>
    </xf>
    <xf numFmtId="0" fontId="5" fillId="0" borderId="1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43" fontId="5" fillId="0" borderId="0" xfId="1" applyFont="1" applyBorder="1" applyAlignment="1">
      <alignment vertical="center"/>
    </xf>
    <xf numFmtId="0" fontId="0" fillId="0" borderId="10" xfId="0" applyBorder="1"/>
    <xf numFmtId="0" fontId="6" fillId="0" borderId="10" xfId="0" applyFont="1" applyBorder="1" applyAlignment="1">
      <alignment horizontal="center" vertical="center"/>
    </xf>
    <xf numFmtId="167" fontId="5" fillId="0" borderId="10" xfId="1" applyNumberFormat="1" applyFont="1" applyBorder="1" applyAlignment="1">
      <alignment horizontal="right"/>
    </xf>
    <xf numFmtId="43" fontId="6" fillId="0" borderId="7" xfId="0" applyNumberFormat="1" applyFont="1" applyBorder="1" applyAlignment="1">
      <alignment horizontal="right"/>
    </xf>
    <xf numFmtId="3" fontId="6" fillId="0" borderId="12" xfId="0" applyNumberFormat="1" applyFont="1" applyBorder="1"/>
    <xf numFmtId="3" fontId="5" fillId="0" borderId="12" xfId="0" applyNumberFormat="1" applyFont="1" applyBorder="1"/>
    <xf numFmtId="3" fontId="5" fillId="0" borderId="11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right"/>
    </xf>
    <xf numFmtId="0" fontId="5" fillId="0" borderId="12" xfId="0" applyFont="1" applyBorder="1"/>
    <xf numFmtId="165" fontId="0" fillId="0" borderId="0" xfId="0" applyNumberFormat="1"/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/>
    </xf>
    <xf numFmtId="43" fontId="9" fillId="0" borderId="10" xfId="1" applyFont="1" applyBorder="1"/>
    <xf numFmtId="43" fontId="6" fillId="3" borderId="0" xfId="1" applyFont="1" applyFill="1"/>
    <xf numFmtId="43" fontId="6" fillId="3" borderId="7" xfId="1" applyFont="1" applyFill="1" applyBorder="1"/>
    <xf numFmtId="168" fontId="6" fillId="3" borderId="0" xfId="1" applyNumberFormat="1" applyFont="1" applyFill="1"/>
    <xf numFmtId="43" fontId="6" fillId="0" borderId="16" xfId="1" applyFont="1" applyBorder="1"/>
    <xf numFmtId="0" fontId="6" fillId="0" borderId="17" xfId="0" applyFont="1" applyBorder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 wrapText="1"/>
    </xf>
    <xf numFmtId="0" fontId="5" fillId="0" borderId="0" xfId="0" quotePrefix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168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quotePrefix="1" applyFont="1" applyBorder="1" applyAlignment="1">
      <alignment horizontal="left"/>
    </xf>
    <xf numFmtId="0" fontId="5" fillId="0" borderId="10" xfId="0" quotePrefix="1" applyFont="1" applyBorder="1" applyAlignment="1">
      <alignment horizontal="left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6" fillId="0" borderId="16" xfId="0" applyFont="1" applyBorder="1" applyAlignment="1">
      <alignment horizontal="left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3" xfId="0" applyFont="1" applyBorder="1" applyAlignment="1">
      <alignment horizontal="left"/>
    </xf>
  </cellXfs>
  <cellStyles count="4">
    <cellStyle name="Komma" xfId="1" builtinId="3"/>
    <cellStyle name="Normal" xfId="0" builtinId="0"/>
    <cellStyle name="Procent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513183</xdr:colOff>
      <xdr:row>6</xdr:row>
      <xdr:rowOff>263526</xdr:rowOff>
    </xdr:from>
    <xdr:to>
      <xdr:col>22</xdr:col>
      <xdr:colOff>1586331</xdr:colOff>
      <xdr:row>10</xdr:row>
      <xdr:rowOff>87313</xdr:rowOff>
    </xdr:to>
    <xdr:grpSp>
      <xdr:nvGrpSpPr>
        <xdr:cNvPr id="13" name="Gruppe 12">
          <a:extLst>
            <a:ext uri="{FF2B5EF4-FFF2-40B4-BE49-F238E27FC236}">
              <a16:creationId xmlns:a16="http://schemas.microsoft.com/office/drawing/2014/main" id="{5AF27044-42E0-5B1E-3F87-9566ACAD03E1}"/>
            </a:ext>
          </a:extLst>
        </xdr:cNvPr>
        <xdr:cNvGrpSpPr/>
      </xdr:nvGrpSpPr>
      <xdr:grpSpPr>
        <a:xfrm>
          <a:off x="16792996" y="1938339"/>
          <a:ext cx="4129085" cy="1157287"/>
          <a:chOff x="11229975" y="1714500"/>
          <a:chExt cx="3476624" cy="857249"/>
        </a:xfrm>
      </xdr:grpSpPr>
      <xdr:grpSp>
        <xdr:nvGrpSpPr>
          <xdr:cNvPr id="11" name="Gruppe 10">
            <a:extLst>
              <a:ext uri="{FF2B5EF4-FFF2-40B4-BE49-F238E27FC236}">
                <a16:creationId xmlns:a16="http://schemas.microsoft.com/office/drawing/2014/main" id="{C147775E-E0B5-AAB0-DC9C-A7004E4BA7C1}"/>
              </a:ext>
            </a:extLst>
          </xdr:cNvPr>
          <xdr:cNvGrpSpPr/>
        </xdr:nvGrpSpPr>
        <xdr:grpSpPr>
          <a:xfrm>
            <a:off x="11229975" y="1714500"/>
            <a:ext cx="742950" cy="704850"/>
            <a:chOff x="11229975" y="1714500"/>
            <a:chExt cx="742950" cy="704850"/>
          </a:xfrm>
        </xdr:grpSpPr>
        <xdr:cxnSp macro="">
          <xdr:nvCxnSpPr>
            <xdr:cNvPr id="3" name="Lige pilforbindelse 2">
              <a:extLst>
                <a:ext uri="{FF2B5EF4-FFF2-40B4-BE49-F238E27FC236}">
                  <a16:creationId xmlns:a16="http://schemas.microsoft.com/office/drawing/2014/main" id="{17486C13-3CF0-D7DC-24AE-003B8A80ED2C}"/>
                </a:ext>
              </a:extLst>
            </xdr:cNvPr>
            <xdr:cNvCxnSpPr/>
          </xdr:nvCxnSpPr>
          <xdr:spPr>
            <a:xfrm flipH="1" flipV="1">
              <a:off x="11229975" y="1714500"/>
              <a:ext cx="742950" cy="352425"/>
            </a:xfrm>
            <a:prstGeom prst="straightConnector1">
              <a:avLst/>
            </a:prstGeom>
            <a:ln w="44450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Lige pilforbindelse 6">
              <a:extLst>
                <a:ext uri="{FF2B5EF4-FFF2-40B4-BE49-F238E27FC236}">
                  <a16:creationId xmlns:a16="http://schemas.microsoft.com/office/drawing/2014/main" id="{E735C3B7-D808-4D2E-B9CF-3BD63CC792E0}"/>
                </a:ext>
              </a:extLst>
            </xdr:cNvPr>
            <xdr:cNvCxnSpPr/>
          </xdr:nvCxnSpPr>
          <xdr:spPr>
            <a:xfrm flipH="1">
              <a:off x="11268075" y="2066925"/>
              <a:ext cx="695325" cy="352425"/>
            </a:xfrm>
            <a:prstGeom prst="straightConnector1">
              <a:avLst/>
            </a:prstGeom>
            <a:ln w="44450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2" name="Tekstfelt 11">
            <a:extLst>
              <a:ext uri="{FF2B5EF4-FFF2-40B4-BE49-F238E27FC236}">
                <a16:creationId xmlns:a16="http://schemas.microsoft.com/office/drawing/2014/main" id="{13BB1FED-9CD3-19D3-DB9B-2C0857170661}"/>
              </a:ext>
            </a:extLst>
          </xdr:cNvPr>
          <xdr:cNvSpPr txBox="1"/>
        </xdr:nvSpPr>
        <xdr:spPr>
          <a:xfrm>
            <a:off x="12030074" y="1796652"/>
            <a:ext cx="2676525" cy="77509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a-DK" sz="1100"/>
              <a:t>Udfyld enten værdierne for brændstofforbrug hvis du</a:t>
            </a:r>
            <a:r>
              <a:rPr lang="da-DK" sz="1100" baseline="0"/>
              <a:t> vil regne med udgangspunkt i</a:t>
            </a:r>
            <a:r>
              <a:rPr lang="da-DK" sz="1100"/>
              <a:t> fossile</a:t>
            </a:r>
            <a:r>
              <a:rPr lang="da-DK" sz="1100" baseline="0"/>
              <a:t> køretøjer eller værdierne for strøm, hvis du vil regne med udgangspunkt i elektriske køretøjer.</a:t>
            </a:r>
          </a:p>
          <a:p>
            <a:endParaRPr lang="da-DK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4B612-FA5B-41F3-9E49-E2AF2BEF2615}">
  <dimension ref="B1:AJ48"/>
  <sheetViews>
    <sheetView showGridLines="0" tabSelected="1" zoomScale="80" zoomScaleNormal="80" workbookViewId="0">
      <selection activeCell="Q34" sqref="A2:Q34"/>
    </sheetView>
  </sheetViews>
  <sheetFormatPr defaultRowHeight="14.5" x14ac:dyDescent="0.35"/>
  <cols>
    <col min="1" max="1" width="1.54296875" customWidth="1"/>
    <col min="2" max="2" width="33.1796875" customWidth="1"/>
    <col min="3" max="3" width="12.7265625" customWidth="1"/>
    <col min="4" max="4" width="24.26953125" customWidth="1"/>
    <col min="5" max="5" width="19" customWidth="1"/>
    <col min="6" max="6" width="2.7265625" customWidth="1"/>
    <col min="7" max="7" width="19.7265625" customWidth="1"/>
    <col min="8" max="8" width="4.1796875" customWidth="1"/>
    <col min="9" max="9" width="7.26953125" customWidth="1"/>
    <col min="10" max="10" width="11.1796875" customWidth="1"/>
    <col min="11" max="11" width="9.26953125" customWidth="1"/>
    <col min="12" max="12" width="23.26953125" customWidth="1"/>
    <col min="13" max="13" width="20.54296875" customWidth="1"/>
    <col min="14" max="14" width="7.81640625" bestFit="1" customWidth="1"/>
    <col min="15" max="15" width="2.54296875" customWidth="1"/>
    <col min="16" max="16" width="12.1796875" customWidth="1"/>
    <col min="17" max="17" width="21.453125" customWidth="1"/>
    <col min="23" max="23" width="34.26953125" customWidth="1"/>
  </cols>
  <sheetData>
    <row r="1" spans="2:36" ht="23.5" x14ac:dyDescent="0.55000000000000004">
      <c r="B1" s="27" t="s">
        <v>0</v>
      </c>
      <c r="C1" s="27"/>
      <c r="D1" s="27"/>
      <c r="E1" s="27"/>
      <c r="F1" s="27"/>
      <c r="G1" s="31"/>
      <c r="H1" s="31"/>
      <c r="I1" s="31"/>
      <c r="J1" s="31"/>
      <c r="K1" s="31"/>
      <c r="L1" s="31"/>
      <c r="M1" s="31"/>
      <c r="N1" s="31"/>
      <c r="O1" s="9"/>
      <c r="P1" s="9"/>
      <c r="Q1" s="9"/>
    </row>
    <row r="2" spans="2:36" ht="12" customHeight="1" x14ac:dyDescent="0.55000000000000004">
      <c r="B2" s="27"/>
      <c r="C2" s="27"/>
      <c r="D2" s="27"/>
      <c r="E2" s="27"/>
      <c r="F2" s="27"/>
      <c r="G2" s="31"/>
      <c r="H2" s="31"/>
      <c r="I2" s="31"/>
      <c r="J2" s="31"/>
      <c r="K2" s="31"/>
      <c r="L2" s="31"/>
      <c r="M2" s="31"/>
      <c r="N2" s="31"/>
      <c r="O2" s="9"/>
      <c r="P2" s="9"/>
      <c r="Q2" s="9"/>
    </row>
    <row r="3" spans="2:36" ht="20.25" customHeight="1" x14ac:dyDescent="0.55000000000000004">
      <c r="B3" s="42" t="s">
        <v>1</v>
      </c>
      <c r="C3" s="32"/>
      <c r="D3" s="32"/>
      <c r="E3" s="43"/>
      <c r="F3" s="27"/>
      <c r="G3" s="51" t="s">
        <v>2</v>
      </c>
      <c r="H3" s="52"/>
      <c r="I3" s="52"/>
      <c r="J3" s="52"/>
      <c r="K3" s="52"/>
      <c r="L3" s="52"/>
      <c r="M3" s="53"/>
      <c r="N3" s="31"/>
      <c r="O3" s="9"/>
      <c r="P3" s="9"/>
      <c r="Q3" s="9"/>
    </row>
    <row r="4" spans="2:36" ht="23.5" x14ac:dyDescent="0.55000000000000004">
      <c r="B4" s="44" t="s">
        <v>3</v>
      </c>
      <c r="C4" s="33"/>
      <c r="D4" s="33"/>
      <c r="E4" s="45">
        <v>870</v>
      </c>
      <c r="F4" s="33"/>
      <c r="G4" s="54" t="s">
        <v>4</v>
      </c>
      <c r="H4" s="9"/>
      <c r="I4" s="9"/>
      <c r="J4" s="9"/>
      <c r="K4" s="9"/>
      <c r="L4" s="77">
        <v>3200</v>
      </c>
      <c r="M4" s="14" t="s">
        <v>5</v>
      </c>
      <c r="N4" s="31"/>
      <c r="O4" s="9"/>
      <c r="P4" s="9"/>
      <c r="Q4" s="9"/>
    </row>
    <row r="5" spans="2:36" ht="26.25" customHeight="1" x14ac:dyDescent="0.55000000000000004">
      <c r="B5" s="46" t="s">
        <v>6</v>
      </c>
      <c r="C5" s="57"/>
      <c r="D5" s="57"/>
      <c r="E5" s="47">
        <v>350</v>
      </c>
      <c r="F5" s="33"/>
      <c r="G5" s="54" t="s">
        <v>7</v>
      </c>
      <c r="H5" s="9"/>
      <c r="I5" s="9"/>
      <c r="J5" s="9"/>
      <c r="K5" s="9"/>
      <c r="L5" s="79">
        <v>20000</v>
      </c>
      <c r="M5" s="14" t="s">
        <v>8</v>
      </c>
      <c r="N5" s="31"/>
      <c r="O5" s="9"/>
      <c r="P5" s="9"/>
      <c r="Q5" s="9"/>
    </row>
    <row r="6" spans="2:36" ht="26.25" customHeight="1" x14ac:dyDescent="0.55000000000000004">
      <c r="B6" s="33"/>
      <c r="C6" s="33"/>
      <c r="D6" s="33"/>
      <c r="E6" s="50"/>
      <c r="F6" s="33"/>
      <c r="G6" s="54" t="s">
        <v>9</v>
      </c>
      <c r="H6" s="9"/>
      <c r="I6" s="9"/>
      <c r="J6" s="9"/>
      <c r="K6" s="9"/>
      <c r="L6" s="55">
        <v>18</v>
      </c>
      <c r="M6" s="14" t="s">
        <v>10</v>
      </c>
      <c r="N6" s="31"/>
      <c r="O6" s="9"/>
      <c r="P6" s="9"/>
      <c r="Q6" s="9"/>
    </row>
    <row r="7" spans="2:36" ht="26.25" customHeight="1" x14ac:dyDescent="0.55000000000000004">
      <c r="B7" s="33"/>
      <c r="C7" s="33"/>
      <c r="D7" s="33"/>
      <c r="E7" s="50"/>
      <c r="F7" s="33"/>
      <c r="G7" s="54" t="s">
        <v>11</v>
      </c>
      <c r="H7" s="9"/>
      <c r="I7" s="9"/>
      <c r="J7" s="9"/>
      <c r="K7" s="9"/>
      <c r="L7" s="77">
        <v>13</v>
      </c>
      <c r="M7" s="14" t="s">
        <v>12</v>
      </c>
      <c r="N7" s="31"/>
      <c r="O7" s="9"/>
      <c r="P7" s="9"/>
      <c r="Q7" s="9"/>
    </row>
    <row r="8" spans="2:36" ht="26.25" customHeight="1" x14ac:dyDescent="0.55000000000000004">
      <c r="B8" s="33"/>
      <c r="C8" s="33"/>
      <c r="D8" s="33"/>
      <c r="E8" s="50"/>
      <c r="F8" s="33"/>
      <c r="G8" s="54" t="s">
        <v>48</v>
      </c>
      <c r="H8" s="9"/>
      <c r="I8" s="9"/>
      <c r="J8" s="9"/>
      <c r="K8" s="9"/>
      <c r="L8" s="55">
        <v>180</v>
      </c>
      <c r="M8" s="14" t="s">
        <v>13</v>
      </c>
      <c r="N8" s="31"/>
      <c r="O8" s="9"/>
      <c r="P8" s="9"/>
      <c r="Q8" s="9"/>
    </row>
    <row r="9" spans="2:36" ht="26.25" customHeight="1" x14ac:dyDescent="0.55000000000000004">
      <c r="B9" s="33"/>
      <c r="C9" s="33"/>
      <c r="D9" s="33"/>
      <c r="E9" s="50"/>
      <c r="F9" s="33"/>
      <c r="G9" s="54" t="s">
        <v>14</v>
      </c>
      <c r="H9" s="9"/>
      <c r="I9" s="9"/>
      <c r="J9" s="9"/>
      <c r="K9" s="9"/>
      <c r="L9" s="77">
        <v>0</v>
      </c>
      <c r="M9" s="14" t="s">
        <v>15</v>
      </c>
      <c r="N9" s="31"/>
      <c r="O9" s="9"/>
      <c r="P9" s="9"/>
      <c r="Q9" s="9"/>
    </row>
    <row r="10" spans="2:36" ht="26.25" customHeight="1" x14ac:dyDescent="0.55000000000000004">
      <c r="B10" s="33"/>
      <c r="C10" s="33"/>
      <c r="D10" s="33"/>
      <c r="E10" s="50"/>
      <c r="F10" s="33"/>
      <c r="G10" s="54" t="s">
        <v>45</v>
      </c>
      <c r="H10" s="9"/>
      <c r="I10" s="9"/>
      <c r="J10" s="9"/>
      <c r="K10" s="9"/>
      <c r="L10" s="77">
        <v>350</v>
      </c>
      <c r="M10" s="14" t="s">
        <v>5</v>
      </c>
      <c r="N10" s="31"/>
      <c r="O10" s="9"/>
      <c r="P10" s="9"/>
      <c r="Q10" s="9"/>
    </row>
    <row r="11" spans="2:36" ht="26.25" customHeight="1" x14ac:dyDescent="0.55000000000000004">
      <c r="B11" s="33"/>
      <c r="C11" s="33"/>
      <c r="D11" s="33"/>
      <c r="E11" s="50"/>
      <c r="F11" s="33"/>
      <c r="G11" s="54" t="s">
        <v>46</v>
      </c>
      <c r="H11" s="9"/>
      <c r="I11" s="9"/>
      <c r="J11" s="9"/>
      <c r="K11" s="9"/>
      <c r="L11" s="77">
        <v>370</v>
      </c>
      <c r="M11" s="14" t="s">
        <v>5</v>
      </c>
      <c r="N11" s="31"/>
      <c r="O11" s="9"/>
      <c r="P11" s="9"/>
      <c r="Q11" s="9"/>
    </row>
    <row r="12" spans="2:36" ht="26.25" customHeight="1" x14ac:dyDescent="0.55000000000000004">
      <c r="B12" s="33"/>
      <c r="C12" s="33"/>
      <c r="D12" s="33"/>
      <c r="E12" s="50"/>
      <c r="F12" s="33"/>
      <c r="G12" s="54" t="s">
        <v>47</v>
      </c>
      <c r="H12" s="9"/>
      <c r="I12" s="9"/>
      <c r="J12" s="9"/>
      <c r="K12" s="9"/>
      <c r="L12" s="77">
        <v>4200</v>
      </c>
      <c r="M12" s="14" t="s">
        <v>5</v>
      </c>
      <c r="N12" s="31"/>
      <c r="O12" s="9"/>
      <c r="P12" s="9"/>
      <c r="Q12" s="9"/>
    </row>
    <row r="13" spans="2:36" ht="26.25" customHeight="1" x14ac:dyDescent="0.55000000000000004">
      <c r="B13" s="33"/>
      <c r="C13" s="33"/>
      <c r="D13" s="33"/>
      <c r="E13" s="50"/>
      <c r="F13" s="33"/>
      <c r="G13" s="56" t="s">
        <v>16</v>
      </c>
      <c r="H13" s="15"/>
      <c r="I13" s="15"/>
      <c r="J13" s="15"/>
      <c r="K13" s="15"/>
      <c r="L13" s="78">
        <v>1000</v>
      </c>
      <c r="M13" s="16" t="s">
        <v>17</v>
      </c>
      <c r="N13" s="31"/>
      <c r="O13" s="9"/>
      <c r="P13" s="9"/>
      <c r="Q13" s="9"/>
    </row>
    <row r="14" spans="2:36" ht="10.5" customHeight="1" x14ac:dyDescent="0.55000000000000004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2:36" ht="24.75" customHeight="1" x14ac:dyDescent="0.55000000000000004">
      <c r="B15" s="87" t="s">
        <v>38</v>
      </c>
      <c r="C15" s="102"/>
      <c r="D15" s="102"/>
      <c r="E15" s="102"/>
      <c r="F15" s="102"/>
      <c r="G15" s="90" t="s">
        <v>18</v>
      </c>
      <c r="H15" s="90"/>
      <c r="I15" s="90"/>
      <c r="J15" s="90"/>
      <c r="K15" s="90"/>
      <c r="L15" s="90"/>
      <c r="M15" s="11" cm="1">
        <f t="array" ref="M15">_xlfn.IFS(
AND(Prismodel!$H$2&lt;=E5, E5&lt;=Prismodel!$H$3), Prismodel!$H$4,
AND(Prismodel!$I$2&lt;=E5, E5&lt;=Prismodel!$I$3), Prismodel!$I$4,
AND(Prismodel!$J$2&lt;=E5, E5&lt;=Prismodel!$J$3), Prismodel!$J$4,
AND(Prismodel!$K$2&lt;=E5, E5&lt;=Prismodel!$K$3), Prismodel!$K$4
)</f>
        <v>20000</v>
      </c>
      <c r="N15" s="12" t="s">
        <v>5</v>
      </c>
      <c r="O15" s="9"/>
      <c r="P15" s="82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2:36" ht="24.75" customHeight="1" x14ac:dyDescent="0.55000000000000004">
      <c r="B16" s="88"/>
      <c r="C16" s="103"/>
      <c r="D16" s="103"/>
      <c r="E16" s="103"/>
      <c r="F16" s="103"/>
      <c r="G16" s="91" t="s">
        <v>39</v>
      </c>
      <c r="H16" s="91"/>
      <c r="I16" s="91"/>
      <c r="J16" s="91"/>
      <c r="K16" s="91"/>
      <c r="L16" s="91"/>
      <c r="M16" s="13" cm="1">
        <f t="array" ref="M16">_xlfn.IFS(
AND(Prismodel!$H$2&lt;=E5, E5&lt;=Prismodel!$H$3), Prismodel!$H$5,
AND(Prismodel!$I$2&lt;=E5, E5&lt;=Prismodel!$I$3), Prismodel!$I$5,
AND(Prismodel!$J$2&lt;=E5, E5&lt;=Prismodel!$J$3), Prismodel!$J$5,
AND(Prismodel!$K$2&lt;=E5, E5&lt;=Prismodel!$K$3), Prismodel!$K$5
)</f>
        <v>10000</v>
      </c>
      <c r="N16" s="14" t="s">
        <v>5</v>
      </c>
      <c r="O16" s="9"/>
      <c r="P16" s="82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2:36" ht="24.75" customHeight="1" x14ac:dyDescent="0.55000000000000004">
      <c r="B17" s="88"/>
      <c r="C17" s="103"/>
      <c r="D17" s="103"/>
      <c r="E17" s="103"/>
      <c r="F17" s="103"/>
      <c r="G17" s="91" t="s">
        <v>43</v>
      </c>
      <c r="H17" s="91"/>
      <c r="I17" s="91"/>
      <c r="J17" s="91"/>
      <c r="K17" s="91"/>
      <c r="L17" s="91"/>
      <c r="M17" s="13" cm="1">
        <f t="array" ref="M17">_xlfn.IFS(
AND(Prismodel!$H$2&lt;=E5, E5&lt;=Prismodel!$H$3), Prismodel!$H$6,
AND(Prismodel!$I$2&lt;=E5, E5&lt;=Prismodel!$I$3), Prismodel!$I$6,
AND(Prismodel!$J$2&lt;=E5, E5&lt;=Prismodel!$J$3), Prismodel!$J$6,
AND(Prismodel!$K$2&lt;=E5, E5&lt;=Prismodel!$K$3), Prismodel!$K$6
)</f>
        <v>20000</v>
      </c>
      <c r="N17" s="14" t="s">
        <v>5</v>
      </c>
      <c r="O17" s="9"/>
      <c r="P17" s="82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2:36" ht="24.75" customHeight="1" x14ac:dyDescent="0.55000000000000004">
      <c r="B18" s="104"/>
      <c r="C18" s="105"/>
      <c r="D18" s="105"/>
      <c r="E18" s="105"/>
      <c r="F18" s="105"/>
      <c r="G18" s="91" t="s">
        <v>40</v>
      </c>
      <c r="H18" s="91"/>
      <c r="I18" s="91"/>
      <c r="J18" s="91"/>
      <c r="K18" s="91"/>
      <c r="L18" s="91"/>
      <c r="M18" s="13" cm="1">
        <f t="array" ref="M18">_xlfn.IFS(
AND(Prismodel!$H$2&lt;=E5, E5&lt;=Prismodel!$H$3), Prismodel!$H$7,
AND(Prismodel!$I$2&lt;=E5, E5&lt;=Prismodel!$I$3), Prismodel!$I$7,
AND(Prismodel!$J$2&lt;=E5, E5&lt;=Prismodel!$J$3), Prismodel!$J$7,
AND(Prismodel!$K$2&lt;=E5, E5&lt;=Prismodel!$K$3), Prismodel!$K$7
)</f>
        <v>40000</v>
      </c>
      <c r="N18" s="14" t="s">
        <v>5</v>
      </c>
      <c r="O18" s="9"/>
      <c r="P18" s="82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2:36" ht="25.5" customHeight="1" x14ac:dyDescent="0.55000000000000004">
      <c r="B19" s="89" t="s">
        <v>50</v>
      </c>
      <c r="C19" s="109"/>
      <c r="D19" s="109"/>
      <c r="E19" s="109"/>
      <c r="F19" s="40"/>
      <c r="G19" s="108" t="s">
        <v>51</v>
      </c>
      <c r="H19" s="108"/>
      <c r="I19" s="108"/>
      <c r="J19" s="108"/>
      <c r="K19" s="108"/>
      <c r="L19" s="108"/>
      <c r="M19" s="80">
        <v>50000</v>
      </c>
      <c r="N19" s="81" t="s">
        <v>5</v>
      </c>
      <c r="O19" s="9"/>
      <c r="P19" s="82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2:36" ht="25.5" customHeight="1" x14ac:dyDescent="0.55000000000000004">
      <c r="B20" s="100" t="s">
        <v>42</v>
      </c>
      <c r="C20" s="101"/>
      <c r="D20" s="101"/>
      <c r="E20" s="101"/>
      <c r="F20" s="74"/>
      <c r="G20" s="75"/>
      <c r="H20" s="73"/>
      <c r="I20" s="73"/>
      <c r="J20" s="73"/>
      <c r="K20" s="73"/>
      <c r="L20" s="73"/>
      <c r="M20" s="76">
        <f>SUM(M15:M19)</f>
        <v>140000</v>
      </c>
      <c r="N20" s="18" t="s">
        <v>5</v>
      </c>
      <c r="O20" s="9"/>
      <c r="P20" s="72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2:36" ht="23.5" x14ac:dyDescent="0.55000000000000004">
      <c r="B21" s="36" t="s">
        <v>19</v>
      </c>
      <c r="C21" s="39"/>
      <c r="D21" s="39"/>
      <c r="E21" s="61"/>
      <c r="F21" s="61"/>
      <c r="G21" s="41">
        <f>E4</f>
        <v>870</v>
      </c>
      <c r="H21" s="62" t="s">
        <v>20</v>
      </c>
      <c r="I21" s="48">
        <f>E5</f>
        <v>350</v>
      </c>
      <c r="J21" s="17" t="s">
        <v>21</v>
      </c>
      <c r="K21" s="17"/>
      <c r="L21" s="34"/>
      <c r="M21" s="35">
        <f>G21*I21</f>
        <v>304500</v>
      </c>
      <c r="N21" s="18" t="s">
        <v>5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2:36" ht="34.5" customHeight="1" x14ac:dyDescent="0.55000000000000004">
      <c r="B22" s="85" t="s">
        <v>22</v>
      </c>
      <c r="C22" s="85"/>
      <c r="D22" s="85"/>
      <c r="E22" s="86"/>
      <c r="F22" s="86"/>
      <c r="G22" s="86"/>
      <c r="H22" s="59"/>
      <c r="I22" s="59"/>
      <c r="J22" s="59"/>
      <c r="K22" s="59"/>
      <c r="L22" s="59"/>
      <c r="M22" s="60">
        <f>SUM(M20+M21)</f>
        <v>444500</v>
      </c>
      <c r="N22" s="25" t="s">
        <v>5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2:36" ht="23.5" x14ac:dyDescent="0.55000000000000004">
      <c r="B23" s="98" t="s">
        <v>23</v>
      </c>
      <c r="C23" s="99"/>
      <c r="D23" s="99"/>
      <c r="E23" s="99"/>
      <c r="F23" s="99"/>
      <c r="G23" s="99"/>
      <c r="H23" s="58"/>
      <c r="I23" s="58"/>
      <c r="J23" s="58"/>
      <c r="K23" s="58"/>
      <c r="L23" s="58"/>
      <c r="M23" s="63">
        <f>M22/I21</f>
        <v>1270</v>
      </c>
      <c r="N23" s="18" t="s">
        <v>5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2:36" ht="12.75" customHeight="1" x14ac:dyDescent="0.55000000000000004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2:36" ht="22.5" customHeight="1" x14ac:dyDescent="0.55000000000000004">
      <c r="B25" s="87" t="s">
        <v>24</v>
      </c>
      <c r="C25" s="92">
        <f>L5</f>
        <v>20000</v>
      </c>
      <c r="D25" s="95" t="s">
        <v>25</v>
      </c>
      <c r="E25" s="95"/>
      <c r="F25" s="37"/>
      <c r="G25" s="10" t="s">
        <v>26</v>
      </c>
      <c r="H25" s="10"/>
      <c r="I25" s="10"/>
      <c r="J25" s="10"/>
      <c r="K25" s="10"/>
      <c r="L25" s="10"/>
      <c r="M25" s="19">
        <f>L4*12</f>
        <v>38400</v>
      </c>
      <c r="N25" s="12" t="s">
        <v>5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2:36" ht="23.5" x14ac:dyDescent="0.55000000000000004">
      <c r="B26" s="88"/>
      <c r="C26" s="93"/>
      <c r="D26" s="96"/>
      <c r="E26" s="96"/>
      <c r="F26" s="38"/>
      <c r="G26" s="9" t="s">
        <v>27</v>
      </c>
      <c r="H26" s="9"/>
      <c r="I26" s="9"/>
      <c r="J26" s="9"/>
      <c r="K26" s="9"/>
      <c r="L26" s="9"/>
      <c r="M26" s="20">
        <f>L10*12</f>
        <v>4200</v>
      </c>
      <c r="N26" s="14" t="s">
        <v>5</v>
      </c>
      <c r="O26" s="9"/>
      <c r="P26" s="9"/>
      <c r="Q26" s="9"/>
    </row>
    <row r="27" spans="2:36" ht="23.5" x14ac:dyDescent="0.55000000000000004">
      <c r="B27" s="88"/>
      <c r="C27" s="93"/>
      <c r="D27" s="96"/>
      <c r="E27" s="96"/>
      <c r="F27" s="38"/>
      <c r="G27" s="9" t="s">
        <v>49</v>
      </c>
      <c r="H27" s="9"/>
      <c r="I27" s="9"/>
      <c r="J27" s="9"/>
      <c r="K27" s="9"/>
      <c r="L27" s="9"/>
      <c r="M27" s="20">
        <f>L11*2</f>
        <v>740</v>
      </c>
      <c r="N27" s="14" t="s">
        <v>5</v>
      </c>
      <c r="O27" s="9"/>
      <c r="P27" s="9"/>
      <c r="Q27" s="9"/>
    </row>
    <row r="28" spans="2:36" ht="23.5" x14ac:dyDescent="0.55000000000000004">
      <c r="B28" s="88"/>
      <c r="C28" s="93"/>
      <c r="D28" s="96"/>
      <c r="E28" s="96"/>
      <c r="F28" s="38"/>
      <c r="G28" s="9" t="s">
        <v>28</v>
      </c>
      <c r="H28" s="9"/>
      <c r="I28" s="9"/>
      <c r="J28" s="9"/>
      <c r="K28" s="9"/>
      <c r="L28" s="9"/>
      <c r="M28" s="20">
        <f>L12</f>
        <v>4200</v>
      </c>
      <c r="N28" s="14" t="s">
        <v>5</v>
      </c>
      <c r="O28" s="9"/>
      <c r="P28" s="9"/>
      <c r="Q28" s="9"/>
    </row>
    <row r="29" spans="2:36" ht="23.5" x14ac:dyDescent="0.55000000000000004">
      <c r="B29" s="88"/>
      <c r="C29" s="93"/>
      <c r="D29" s="96"/>
      <c r="E29" s="96"/>
      <c r="F29" s="38"/>
      <c r="G29" s="9" t="s">
        <v>11</v>
      </c>
      <c r="H29" s="9"/>
      <c r="I29" s="9"/>
      <c r="J29" s="9"/>
      <c r="K29" s="9"/>
      <c r="L29" s="9"/>
      <c r="M29" s="20">
        <f>(L7/L6)*L5</f>
        <v>14444.444444444443</v>
      </c>
      <c r="N29" s="14" t="s">
        <v>5</v>
      </c>
      <c r="O29" s="9"/>
      <c r="P29" s="9"/>
      <c r="Q29" s="9"/>
    </row>
    <row r="30" spans="2:36" ht="23.5" x14ac:dyDescent="0.55000000000000004">
      <c r="B30" s="88"/>
      <c r="C30" s="93"/>
      <c r="D30" s="96"/>
      <c r="E30" s="96"/>
      <c r="F30" s="38"/>
      <c r="G30" s="9" t="s">
        <v>29</v>
      </c>
      <c r="H30" s="9"/>
      <c r="I30" s="9"/>
      <c r="J30" s="9"/>
      <c r="K30" s="9"/>
      <c r="L30" s="9"/>
      <c r="M30" s="13">
        <f>(L5/(1000/L8)*L9)</f>
        <v>0</v>
      </c>
      <c r="N30" s="14" t="s">
        <v>5</v>
      </c>
      <c r="O30" s="9"/>
      <c r="P30" s="9"/>
      <c r="Q30" s="9"/>
    </row>
    <row r="31" spans="2:36" ht="23.5" x14ac:dyDescent="0.55000000000000004">
      <c r="B31" s="89"/>
      <c r="C31" s="94"/>
      <c r="D31" s="97"/>
      <c r="E31" s="97"/>
      <c r="F31" s="40"/>
      <c r="G31" s="15" t="s">
        <v>30</v>
      </c>
      <c r="H31" s="15"/>
      <c r="I31" s="15"/>
      <c r="J31" s="15"/>
      <c r="K31" s="15"/>
      <c r="L31" s="15"/>
      <c r="M31" s="64">
        <f>(0.00275/L6)*L5*L13</f>
        <v>3055.5555555555552</v>
      </c>
      <c r="N31" s="16" t="s">
        <v>5</v>
      </c>
      <c r="O31" s="9"/>
      <c r="P31" s="9"/>
      <c r="Q31" s="9"/>
    </row>
    <row r="32" spans="2:36" ht="29.25" customHeight="1" x14ac:dyDescent="0.55000000000000004">
      <c r="B32" s="83" t="s">
        <v>22</v>
      </c>
      <c r="C32" s="83"/>
      <c r="D32" s="83"/>
      <c r="E32" s="83"/>
      <c r="F32" s="83"/>
      <c r="G32" s="83"/>
      <c r="H32" s="28"/>
      <c r="I32" s="28"/>
      <c r="J32" s="28"/>
      <c r="K32" s="28"/>
      <c r="L32" s="28"/>
      <c r="M32" s="49">
        <f>SUM(M25:M31)</f>
        <v>65040</v>
      </c>
      <c r="N32" s="9" t="s">
        <v>5</v>
      </c>
      <c r="O32" s="9"/>
      <c r="P32" s="9"/>
      <c r="Q32" s="9"/>
    </row>
    <row r="33" spans="2:17" ht="8.5" customHeight="1" x14ac:dyDescent="0.55000000000000004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 ht="32.5" customHeight="1" x14ac:dyDescent="0.35">
      <c r="B34" s="84" t="s">
        <v>44</v>
      </c>
      <c r="C34" s="84"/>
      <c r="D34" s="84"/>
      <c r="E34" s="84"/>
      <c r="F34" s="84"/>
      <c r="G34" s="84"/>
      <c r="H34" s="29"/>
      <c r="I34" s="29"/>
      <c r="J34" s="29"/>
      <c r="K34" s="29"/>
      <c r="L34" s="29"/>
      <c r="M34" s="21">
        <f>M22/M32</f>
        <v>6.8342558425584254</v>
      </c>
      <c r="N34" s="22" t="s">
        <v>31</v>
      </c>
      <c r="O34" s="23" t="s">
        <v>32</v>
      </c>
      <c r="P34" s="24">
        <f>M34/I21</f>
        <v>1.9526445264452644E-2</v>
      </c>
      <c r="Q34" s="25" t="s">
        <v>33</v>
      </c>
    </row>
    <row r="35" spans="2:17" x14ac:dyDescent="0.3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5"/>
    </row>
    <row r="37" spans="2:17" x14ac:dyDescent="0.35">
      <c r="B37" s="106"/>
      <c r="C37" s="30"/>
      <c r="D37" s="30"/>
      <c r="E37" s="30"/>
      <c r="F37" s="30"/>
      <c r="M37" s="1"/>
    </row>
    <row r="38" spans="2:17" x14ac:dyDescent="0.35">
      <c r="B38" s="106"/>
      <c r="C38" s="30"/>
      <c r="D38" s="30"/>
      <c r="E38" s="30"/>
      <c r="F38" s="30"/>
      <c r="M38" s="1"/>
    </row>
    <row r="39" spans="2:17" x14ac:dyDescent="0.35">
      <c r="B39" s="106"/>
      <c r="C39" s="30"/>
      <c r="D39" s="30"/>
      <c r="E39" s="30"/>
      <c r="F39" s="30"/>
      <c r="M39" s="1"/>
      <c r="P39" s="71"/>
    </row>
    <row r="40" spans="2:17" x14ac:dyDescent="0.35">
      <c r="B40" s="3"/>
      <c r="C40" s="3"/>
      <c r="D40" s="3"/>
      <c r="E40" s="3"/>
      <c r="F40" s="3"/>
      <c r="M40" s="1"/>
    </row>
    <row r="41" spans="2:17" ht="15.5" x14ac:dyDescent="0.35">
      <c r="B41" s="107"/>
      <c r="C41" s="107"/>
      <c r="D41" s="107"/>
      <c r="E41" s="107"/>
      <c r="F41" s="107"/>
      <c r="G41" s="107"/>
      <c r="H41" s="26"/>
      <c r="I41" s="26"/>
      <c r="J41" s="26"/>
      <c r="K41" s="26"/>
      <c r="L41" s="26"/>
      <c r="M41" s="6"/>
      <c r="N41" s="7"/>
    </row>
    <row r="43" spans="2:17" x14ac:dyDescent="0.35">
      <c r="B43" s="106"/>
      <c r="C43" s="30"/>
      <c r="D43" s="30"/>
      <c r="E43" s="30"/>
      <c r="F43" s="30"/>
      <c r="M43" s="2"/>
    </row>
    <row r="44" spans="2:17" x14ac:dyDescent="0.35">
      <c r="B44" s="106"/>
      <c r="C44" s="30"/>
      <c r="D44" s="30"/>
      <c r="E44" s="30"/>
      <c r="F44" s="30"/>
      <c r="M44" s="2"/>
    </row>
    <row r="45" spans="2:17" x14ac:dyDescent="0.35">
      <c r="B45" s="106"/>
      <c r="C45" s="30"/>
      <c r="D45" s="30"/>
      <c r="E45" s="30"/>
      <c r="F45" s="30"/>
      <c r="M45" s="2"/>
    </row>
    <row r="46" spans="2:17" x14ac:dyDescent="0.35">
      <c r="B46" s="106"/>
      <c r="C46" s="30"/>
      <c r="D46" s="30"/>
      <c r="E46" s="30"/>
      <c r="F46" s="30"/>
      <c r="M46" s="2"/>
    </row>
    <row r="47" spans="2:17" x14ac:dyDescent="0.35">
      <c r="B47" s="106"/>
      <c r="C47" s="30"/>
      <c r="D47" s="30"/>
      <c r="E47" s="30"/>
      <c r="F47" s="30"/>
      <c r="M47" s="1"/>
    </row>
    <row r="48" spans="2:17" ht="15.5" x14ac:dyDescent="0.35">
      <c r="B48" s="107"/>
      <c r="C48" s="107"/>
      <c r="D48" s="107"/>
      <c r="E48" s="107"/>
      <c r="F48" s="107"/>
      <c r="G48" s="107"/>
      <c r="H48" s="26"/>
      <c r="I48" s="26"/>
      <c r="J48" s="26"/>
      <c r="K48" s="26"/>
      <c r="L48" s="26"/>
      <c r="M48" s="8"/>
      <c r="N48" s="7"/>
    </row>
  </sheetData>
  <mergeCells count="20">
    <mergeCell ref="B37:B39"/>
    <mergeCell ref="B41:G41"/>
    <mergeCell ref="B43:B47"/>
    <mergeCell ref="B48:G48"/>
    <mergeCell ref="G19:L19"/>
    <mergeCell ref="B19:E19"/>
    <mergeCell ref="P15:P19"/>
    <mergeCell ref="B32:G32"/>
    <mergeCell ref="B34:G34"/>
    <mergeCell ref="B22:G22"/>
    <mergeCell ref="B25:B31"/>
    <mergeCell ref="G15:L15"/>
    <mergeCell ref="G16:L16"/>
    <mergeCell ref="G18:L18"/>
    <mergeCell ref="C25:C31"/>
    <mergeCell ref="D25:E31"/>
    <mergeCell ref="B23:G23"/>
    <mergeCell ref="G17:L17"/>
    <mergeCell ref="B20:E20"/>
    <mergeCell ref="B15:F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55B2F-EC4C-4EF9-9C4C-8E9403414376}">
  <dimension ref="A1:N9"/>
  <sheetViews>
    <sheetView workbookViewId="0">
      <selection activeCell="B2" sqref="B2:F3"/>
    </sheetView>
  </sheetViews>
  <sheetFormatPr defaultRowHeight="14.5" x14ac:dyDescent="0.35"/>
  <cols>
    <col min="7" max="7" width="15.81640625" customWidth="1"/>
    <col min="8" max="12" width="16.7265625" customWidth="1"/>
  </cols>
  <sheetData>
    <row r="1" spans="1:14" ht="23.5" x14ac:dyDescent="0.55000000000000004">
      <c r="A1" s="9"/>
      <c r="B1" s="9"/>
      <c r="C1" s="9"/>
      <c r="D1" s="9"/>
      <c r="E1" s="9"/>
      <c r="F1" s="9"/>
      <c r="G1" s="68" t="s">
        <v>34</v>
      </c>
      <c r="H1" s="70">
        <v>1</v>
      </c>
      <c r="I1" s="70">
        <v>2</v>
      </c>
      <c r="J1" s="70">
        <v>3</v>
      </c>
      <c r="K1" s="70">
        <v>4</v>
      </c>
      <c r="L1" s="70">
        <v>5</v>
      </c>
      <c r="M1" s="9"/>
      <c r="N1" s="9"/>
    </row>
    <row r="2" spans="1:14" ht="23.5" x14ac:dyDescent="0.55000000000000004">
      <c r="A2" s="9"/>
      <c r="B2" s="113" t="s">
        <v>35</v>
      </c>
      <c r="C2" s="113"/>
      <c r="D2" s="113"/>
      <c r="E2" s="113"/>
      <c r="F2" s="113"/>
      <c r="G2" s="68" t="s">
        <v>36</v>
      </c>
      <c r="H2" s="69">
        <v>1</v>
      </c>
      <c r="I2" s="69">
        <v>200</v>
      </c>
      <c r="J2" s="69">
        <v>400</v>
      </c>
      <c r="K2" s="69">
        <v>600</v>
      </c>
      <c r="L2" s="69">
        <v>1000</v>
      </c>
      <c r="M2" s="9"/>
      <c r="N2" s="9"/>
    </row>
    <row r="3" spans="1:14" ht="23.5" x14ac:dyDescent="0.55000000000000004">
      <c r="A3" s="9"/>
      <c r="B3" s="113"/>
      <c r="C3" s="113"/>
      <c r="D3" s="113"/>
      <c r="E3" s="113"/>
      <c r="F3" s="113"/>
      <c r="G3" s="68" t="s">
        <v>37</v>
      </c>
      <c r="H3" s="68">
        <v>199</v>
      </c>
      <c r="I3" s="68">
        <v>399</v>
      </c>
      <c r="J3" s="68">
        <v>599</v>
      </c>
      <c r="K3" s="68">
        <v>999</v>
      </c>
      <c r="L3" s="68">
        <v>1399</v>
      </c>
      <c r="M3" s="9"/>
      <c r="N3" s="9"/>
    </row>
    <row r="4" spans="1:14" ht="23.5" x14ac:dyDescent="0.55000000000000004">
      <c r="A4" s="9"/>
      <c r="B4" s="114" t="s">
        <v>18</v>
      </c>
      <c r="C4" s="115"/>
      <c r="D4" s="115"/>
      <c r="E4" s="115"/>
      <c r="F4" s="115"/>
      <c r="G4" s="116"/>
      <c r="H4" s="65">
        <v>15000</v>
      </c>
      <c r="I4" s="65">
        <v>20000</v>
      </c>
      <c r="J4" s="65">
        <v>25000</v>
      </c>
      <c r="K4" s="65">
        <v>30000</v>
      </c>
      <c r="L4" s="65">
        <v>35000</v>
      </c>
      <c r="M4" s="9"/>
      <c r="N4" s="9"/>
    </row>
    <row r="5" spans="1:14" ht="23.5" x14ac:dyDescent="0.55000000000000004">
      <c r="A5" s="9"/>
      <c r="B5" s="114" t="s">
        <v>39</v>
      </c>
      <c r="C5" s="115"/>
      <c r="D5" s="115"/>
      <c r="E5" s="115"/>
      <c r="F5" s="115"/>
      <c r="G5" s="116"/>
      <c r="H5" s="65">
        <v>10000</v>
      </c>
      <c r="I5" s="65">
        <v>10000</v>
      </c>
      <c r="J5" s="65">
        <v>10000</v>
      </c>
      <c r="K5" s="65">
        <v>10000</v>
      </c>
      <c r="L5" s="65">
        <v>10000</v>
      </c>
      <c r="M5" s="9"/>
      <c r="N5" s="9"/>
    </row>
    <row r="6" spans="1:14" ht="23.5" x14ac:dyDescent="0.55000000000000004">
      <c r="A6" s="9"/>
      <c r="B6" s="114" t="s">
        <v>43</v>
      </c>
      <c r="C6" s="115"/>
      <c r="D6" s="115"/>
      <c r="E6" s="115"/>
      <c r="F6" s="115"/>
      <c r="G6" s="116"/>
      <c r="H6" s="65">
        <v>15000</v>
      </c>
      <c r="I6" s="65">
        <v>20000</v>
      </c>
      <c r="J6" s="65">
        <v>25000</v>
      </c>
      <c r="K6" s="65">
        <v>30000</v>
      </c>
      <c r="L6" s="65">
        <v>35000</v>
      </c>
      <c r="M6" s="9"/>
      <c r="N6" s="9"/>
    </row>
    <row r="7" spans="1:14" ht="23.5" x14ac:dyDescent="0.55000000000000004">
      <c r="A7" s="9"/>
      <c r="B7" s="117" t="s">
        <v>40</v>
      </c>
      <c r="C7" s="117"/>
      <c r="D7" s="117"/>
      <c r="E7" s="117"/>
      <c r="F7" s="117"/>
      <c r="G7" s="117"/>
      <c r="H7" s="65">
        <v>30000</v>
      </c>
      <c r="I7" s="65">
        <v>40000</v>
      </c>
      <c r="J7" s="65">
        <v>50000</v>
      </c>
      <c r="K7" s="65">
        <v>60000</v>
      </c>
      <c r="L7" s="65">
        <v>70000</v>
      </c>
      <c r="M7" s="9"/>
      <c r="N7" s="9"/>
    </row>
    <row r="8" spans="1:14" ht="23.5" x14ac:dyDescent="0.55000000000000004">
      <c r="A8" s="9"/>
      <c r="B8" s="110" t="s">
        <v>41</v>
      </c>
      <c r="C8" s="111"/>
      <c r="D8" s="111"/>
      <c r="E8" s="111"/>
      <c r="F8" s="111"/>
      <c r="G8" s="112"/>
      <c r="H8" s="67">
        <f>SUM(H4:H7)</f>
        <v>70000</v>
      </c>
      <c r="I8" s="66">
        <f>SUM(I4:I7)</f>
        <v>90000</v>
      </c>
      <c r="J8" s="66">
        <f>SUM(J4:J7)</f>
        <v>110000</v>
      </c>
      <c r="K8" s="66">
        <f>SUM(K4:K7)</f>
        <v>130000</v>
      </c>
      <c r="L8" s="66">
        <f>SUM(L4:L7)</f>
        <v>150000</v>
      </c>
      <c r="M8" s="9"/>
      <c r="N8" s="9"/>
    </row>
    <row r="9" spans="1:14" ht="23.5" x14ac:dyDescent="0.5500000000000000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</sheetData>
  <sheetProtection algorithmName="SHA-512" hashValue="2L2nz4TJrplXSTVNObtNfzTwJEug9wS7h607eW1aX1aYcF5c/lSqt3r5rHvDNiY4uZLd8QMm4z7AZAxMY6avLg==" saltValue="pIkvsvtzZSHzPNuMUp/kfw==" spinCount="100000" sheet="1" objects="1" scenarios="1"/>
  <mergeCells count="6">
    <mergeCell ref="B8:G8"/>
    <mergeCell ref="B2:F3"/>
    <mergeCell ref="B4:G4"/>
    <mergeCell ref="B5:G5"/>
    <mergeCell ref="B6:G6"/>
    <mergeCell ref="B7:G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779456-9dd9-4769-9b32-2cfbcc3e9c7d">
      <Terms xmlns="http://schemas.microsoft.com/office/infopath/2007/PartnerControls"/>
    </lcf76f155ced4ddcb4097134ff3c332f>
    <SharedWithUsers xmlns="632015e4-69d1-4624-a44a-6956375c3d4c">
      <UserInfo>
        <DisplayName>Sofie Buhl</DisplayName>
        <AccountId>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C7842F89264E8399E56057A531E4" ma:contentTypeVersion="13" ma:contentTypeDescription="Opret et nyt dokument." ma:contentTypeScope="" ma:versionID="a986e6924f1ed69ce239ef65b8a606cd">
  <xsd:schema xmlns:xsd="http://www.w3.org/2001/XMLSchema" xmlns:xs="http://www.w3.org/2001/XMLSchema" xmlns:p="http://schemas.microsoft.com/office/2006/metadata/properties" xmlns:ns2="c9779456-9dd9-4769-9b32-2cfbcc3e9c7d" xmlns:ns3="632015e4-69d1-4624-a44a-6956375c3d4c" targetNamespace="http://schemas.microsoft.com/office/2006/metadata/properties" ma:root="true" ma:fieldsID="7c846bb06cecc4fd3807522e939df255" ns2:_="" ns3:_="">
    <xsd:import namespace="c9779456-9dd9-4769-9b32-2cfbcc3e9c7d"/>
    <xsd:import namespace="632015e4-69d1-4624-a44a-6956375c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779456-9dd9-4769-9b32-2cfbcc3e9c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015e4-69d1-4624-a44a-6956375c3d4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D7ADAB-5B3D-41E3-AD6A-0C29236499D4}">
  <ds:schemaRefs>
    <ds:schemaRef ds:uri="http://schemas.microsoft.com/office/2006/documentManagement/types"/>
    <ds:schemaRef ds:uri="5d27499d-0dbe-4995-b137-ee12648296d6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6412227f-a061-48b6-b19b-e35f075e163e"/>
    <ds:schemaRef ds:uri="c9779456-9dd9-4769-9b32-2cfbcc3e9c7d"/>
    <ds:schemaRef ds:uri="632015e4-69d1-4624-a44a-6956375c3d4c"/>
  </ds:schemaRefs>
</ds:datastoreItem>
</file>

<file path=customXml/itemProps2.xml><?xml version="1.0" encoding="utf-8"?>
<ds:datastoreItem xmlns:ds="http://schemas.openxmlformats.org/officeDocument/2006/customXml" ds:itemID="{8482A8FE-2B14-4EBD-9AF3-9A76EAC3B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779456-9dd9-4769-9b32-2cfbcc3e9c7d"/>
    <ds:schemaRef ds:uri="632015e4-69d1-4624-a44a-6956375c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61A3A6-555C-4EC8-AE9C-2147EBE5E7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BC kommune </vt:lpstr>
      <vt:lpstr>Prismodel</vt:lpstr>
    </vt:vector>
  </TitlesOfParts>
  <Manager/>
  <Company>Aarhus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Joachim Daus-Petersen</dc:creator>
  <cp:keywords/>
  <dc:description/>
  <cp:lastModifiedBy>Joachim Daus-Petersen</cp:lastModifiedBy>
  <cp:revision/>
  <dcterms:created xsi:type="dcterms:W3CDTF">2023-04-18T09:40:18Z</dcterms:created>
  <dcterms:modified xsi:type="dcterms:W3CDTF">2024-06-12T09:42:37Z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0x010100A49AC7842F89264E8399E56057A531E4</vt:lpwstr>
  </property>
  <property fmtid="{D5CDD505-2E9C-101B-9397-08002B2CF9AE}" pid="3" name="MediaServiceImageTags">
    <vt:lpwstr/>
  </property>
</Properties>
</file>